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95" activeTab="4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O11" i="7" l="1"/>
  <c r="P11" i="7"/>
  <c r="Q11" i="7"/>
  <c r="O12" i="7"/>
  <c r="P12" i="7"/>
  <c r="Q12" i="7"/>
  <c r="O13" i="7"/>
  <c r="P13" i="7"/>
  <c r="Q13" i="7"/>
  <c r="O14" i="7"/>
  <c r="P14" i="7"/>
  <c r="Q14" i="7"/>
  <c r="O15" i="7"/>
  <c r="P15" i="7"/>
  <c r="Q15" i="7"/>
  <c r="O16" i="7"/>
  <c r="P16" i="7"/>
  <c r="Q16" i="7"/>
  <c r="O17" i="7"/>
  <c r="P17" i="7"/>
  <c r="Q17" i="7"/>
  <c r="O18" i="7"/>
  <c r="P18" i="7"/>
  <c r="Q18" i="7"/>
  <c r="O19" i="7"/>
  <c r="P19" i="7"/>
  <c r="Q19" i="7"/>
  <c r="O20" i="7"/>
  <c r="P20" i="7"/>
  <c r="Q20" i="7"/>
  <c r="O21" i="7"/>
  <c r="P21" i="7"/>
  <c r="Q21" i="7"/>
  <c r="O22" i="7"/>
  <c r="P22" i="7"/>
  <c r="Q22" i="7"/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J13" i="7"/>
  <c r="K13" i="7"/>
  <c r="L13" i="7"/>
  <c r="M13" i="7"/>
  <c r="N13" i="7"/>
  <c r="J14" i="7"/>
  <c r="K14" i="7"/>
  <c r="L14" i="7"/>
  <c r="M14" i="7"/>
  <c r="N14" i="7"/>
  <c r="J15" i="7"/>
  <c r="K15" i="7"/>
  <c r="L15" i="7"/>
  <c r="M15" i="7"/>
  <c r="N15" i="7"/>
  <c r="J16" i="7"/>
  <c r="K16" i="7"/>
  <c r="L16" i="7"/>
  <c r="M16" i="7"/>
  <c r="N16" i="7"/>
  <c r="J17" i="7"/>
  <c r="K17" i="7"/>
  <c r="L17" i="7"/>
  <c r="M17" i="7"/>
  <c r="N17" i="7"/>
  <c r="J18" i="7"/>
  <c r="K18" i="7"/>
  <c r="L18" i="7"/>
  <c r="M18" i="7"/>
  <c r="N18" i="7"/>
  <c r="J19" i="7"/>
  <c r="K19" i="7"/>
  <c r="L19" i="7"/>
  <c r="M19" i="7"/>
  <c r="N19" i="7"/>
  <c r="J20" i="7"/>
  <c r="K20" i="7"/>
  <c r="L20" i="7"/>
  <c r="M20" i="7"/>
  <c r="N20" i="7"/>
  <c r="J21" i="7"/>
  <c r="K21" i="7"/>
  <c r="L21" i="7"/>
  <c r="M21" i="7"/>
  <c r="N21" i="7"/>
  <c r="J22" i="7"/>
  <c r="K22" i="7"/>
  <c r="L22" i="7"/>
  <c r="M22" i="7"/>
  <c r="N22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<sst xmlns="http://schemas.openxmlformats.org/spreadsheetml/2006/main" count="966" uniqueCount="470">
  <si>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</si>
  <si>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</si>
  <si>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</si>
  <si>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</si>
  <si>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</si>
  <si>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</si>
  <si>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</si>
  <si>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</si>
  <si>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</si>
  <si>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</si>
  <si>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</si>
  <si>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</si>
  <si>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</si>
  <si>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</si>
  <si>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</si>
  <si>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</si>
  <si>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</si>
  <si>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</si>
  <si>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</si>
  <si>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</si>
  <si>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</si>
  <si>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</si>
  <si>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</si>
  <si>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</si>
  <si>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</si>
  <si>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</si>
  <si>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</si>
  <si>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</si>
  <si>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</si>
  <si>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</si>
  <si>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</si>
  <si>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</si>
  <si>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</si>
  <si>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</si>
  <si>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</si>
  <si>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</si>
  <si>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</si>
  <si>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</si>
  <si>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</si>
  <si>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</si>
  <si>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</si>
  <si>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</si>
  <si>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</si>
  <si>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</si>
  <si>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</si>
  <si>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</si>
  <si>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</si>
  <si>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</si>
  <si>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</si>
  <si>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</si>
  <si>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</si>
  <si>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</si>
  <si>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</si>
  <si>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</si>
  <si>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</si>
  <si>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</si>
  <si>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</si>
  <si>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</si>
  <si>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</si>
  <si>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</si>
  <si>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</si>
  <si>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</si>
  <si>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</si>
  <si>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</si>
  <si>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</si>
  <si>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</si>
  <si>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</si>
  <si>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</si>
  <si>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</si>
  <si>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</si>
  <si>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</si>
  <si>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</si>
  <si>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</si>
  <si>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</si>
  <si>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</si>
  <si>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</si>
  <si>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</si>
  <si>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</si>
  <si>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</si>
  <si>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</si>
  <si>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</si>
  <si>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</si>
  <si>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</si>
  <si>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</si>
  <si>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</si>
  <si>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</si>
  <si>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</si>
  <si>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</si>
  <si>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</si>
  <si>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</si>
  <si>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</si>
  <si>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</si>
  <si>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</si>
  <si>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</si>
  <si>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</si>
  <si>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</si>
  <si>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</si>
  <si>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</si>
  <si>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</si>
  <si>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</si>
  <si>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</si>
  <si>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</si>
  <si>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</si>
  <si>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</si>
  <si>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</si>
  <si>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</si>
  <si>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</si>
  <si>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</si>
  <si>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</si>
  <si>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</si>
  <si>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</si>
  <si>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</si>
  <si>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</si>
  <si>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</si>
  <si>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</si>
  <si>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</si>
  <si>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</si>
  <si>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</si>
  <si>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</si>
  <si>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</si>
  <si>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</si>
  <si>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</si>
  <si>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</si>
  <si>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</si>
  <si>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</si>
  <si>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</si>
  <si>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</si>
  <si>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</si>
  <si>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</si>
  <si>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</si>
  <si>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</si>
  <si>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</si>
  <si>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</si>
  <si>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</si>
  <si>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</si>
  <si>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</si>
  <si>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</si>
  <si>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</si>
  <si>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</si>
  <si>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</si>
  <si>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</si>
  <si>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</si>
  <si>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</si>
  <si>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</si>
  <si>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</si>
  <si>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</si>
  <si>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</si>
  <si>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</si>
  <si>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</si>
  <si>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</si>
  <si>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</si>
  <si>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</si>
  <si>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</si>
  <si>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</si>
  <si>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</si>
  <si>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</si>
  <si>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</si>
  <si>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</si>
  <si>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</si>
  <si>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</si>
  <si>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</si>
  <si>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</si>
  <si>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</si>
  <si>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</si>
  <si>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</si>
  <si>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</si>
  <si>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</si>
  <si>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</si>
  <si>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</si>
  <si>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</si>
  <si>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</si>
  <si>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</si>
  <si>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</si>
  <si>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</si>
  <si>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</si>
  <si>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</si>
  <si>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</si>
  <si>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</si>
  <si>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</si>
  <si>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</si>
  <si>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</si>
  <si>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</si>
  <si>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</si>
  <si>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</si>
  <si>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</si>
  <si>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</si>
  <si>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</si>
  <si>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</si>
  <si>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</si>
  <si>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</si>
  <si>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</si>
  <si>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</si>
  <si>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</si>
  <si>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</si>
  <si>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</si>
  <si>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</si>
  <si>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</si>
  <si>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</si>
  <si>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</si>
  <si>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</si>
  <si>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</si>
  <si>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</si>
  <si>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</si>
  <si>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</si>
  <si>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</si>
  <si>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</si>
  <si>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</si>
  <si>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</si>
  <si>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</si>
  <si>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</si>
  <si>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</si>
  <si>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</si>
  <si>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</si>
  <si>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</si>
  <si>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</si>
  <si>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</si>
  <si>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</si>
  <si>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</si>
  <si>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</si>
  <si>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</si>
  <si>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</si>
  <si>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</si>
  <si>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</si>
  <si>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</si>
  <si>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</si>
  <si>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</si>
  <si>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</si>
  <si>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</si>
  <si>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</si>
  <si>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</si>
  <si>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</si>
  <si>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</si>
  <si>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</si>
  <si>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</si>
  <si>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</si>
  <si>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</si>
  <si>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</si>
  <si>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</si>
  <si>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</si>
  <si>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</si>
  <si>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</si>
  <si>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</si>
  <si>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</si>
  <si>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</si>
  <si>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</si>
  <si>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</si>
  <si>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</si>
  <si>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</si>
  <si>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</si>
  <si>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</si>
  <si>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</si>
  <si>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</si>
  <si>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</si>
  <si>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</si>
  <si>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</si>
  <si>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</si>
  <si>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</si>
  <si>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</si>
  <si>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</si>
  <si>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</si>
  <si>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</si>
  <si>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</si>
  <si>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</si>
  <si>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</si>
  <si>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</si>
  <si>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</si>
  <si>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</si>
  <si>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</si>
  <si>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</si>
  <si>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</si>
  <si>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</si>
  <si>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</si>
  <si>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</si>
  <si>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</si>
  <si>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</si>
  <si>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</si>
  <si>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</si>
  <si>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</si>
  <si>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</si>
  <si>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</si>
  <si>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</si>
  <si>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</si>
  <si>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</si>
  <si>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</si>
  <si>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</si>
  <si>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</si>
  <si>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</si>
  <si>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</si>
  <si>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</si>
  <si>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</si>
  <si>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</si>
  <si>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</si>
  <si>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</si>
  <si>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</si>
  <si>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</si>
  <si>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</si>
  <si>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</si>
  <si>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</si>
  <si>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</si>
  <si>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</si>
  <si>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</si>
  <si>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</si>
  <si>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</si>
  <si>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</si>
  <si>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</si>
  <si>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</si>
  <si>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</si>
  <si>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</si>
  <si>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</si>
  <si>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</si>
  <si>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</si>
  <si>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</si>
  <si>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</si>
  <si>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</si>
  <si>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</si>
  <si>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</si>
  <si>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</si>
  <si>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</si>
  <si>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</si>
  <si>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</si>
  <si>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</si>
  <si>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</si>
  <si>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</si>
  <si>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</si>
  <si>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</si>
  <si>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</si>
  <si>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</si>
  <si>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</si>
  <si>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</si>
  <si>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</si>
  <si>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</si>
  <si>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</si>
  <si>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</si>
  <si>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</si>
  <si>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</si>
  <si>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</si>
  <si>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</si>
  <si>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</si>
  <si>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</si>
  <si>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</si>
  <si>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</si>
  <si>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</si>
  <si>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</si>
  <si>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</si>
  <si>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</si>
  <si>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</si>
  <si>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</si>
  <si>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</si>
  <si>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</si>
  <si>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</si>
  <si>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</si>
  <si>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</si>
  <si>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</si>
  <si>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</si>
  <si>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</si>
  <si>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</si>
  <si>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</si>
  <si>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</si>
  <si>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</si>
  <si>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</si>
  <si>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</si>
  <si>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</si>
  <si>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</si>
  <si>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</si>
  <si>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</si>
  <si>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</si>
  <si>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</si>
  <si>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</si>
  <si>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</si>
  <si>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</si>
  <si>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</si>
  <si>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</si>
  <si>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</si>
  <si>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</si>
  <si>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</si>
  <si>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</si>
  <si>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</si>
  <si>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</si>
  <si>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</si>
  <si>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</si>
  <si>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</si>
  <si>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</si>
  <si>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</si>
  <si>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</si>
  <si>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</si>
  <si>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</si>
  <si>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</si>
  <si>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</si>
  <si>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</si>
  <si>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</si>
  <si>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</si>
  <si>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</si>
  <si>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</si>
  <si>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</si>
  <si>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</si>
  <si>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</si>
  <si>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</si>
  <si>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</si>
  <si>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</si>
  <si>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</si>
  <si>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</si>
  <si>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</si>
  <si>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</si>
  <si>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</si>
  <si>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</si>
  <si>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</si>
  <si>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</si>
  <si>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</si>
  <si>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</si>
  <si>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</si>
  <si>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</si>
  <si>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</si>
  <si>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</si>
  <si>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</si>
  <si>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</si>
  <si>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</si>
  <si>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</si>
  <si>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</si>
  <si>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</si>
  <si>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</si>
  <si>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</si>
  <si>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</si>
  <si>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</si>
  <si>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</si>
  <si>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</si>
  <si>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</si>
  <si>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</si>
  <si>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</si>
  <si>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</si>
  <si>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</si>
  <si>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</si>
  <si>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</si>
  <si>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</si>
  <si>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</si>
  <si>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</si>
  <si>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</si>
  <si>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</si>
  <si>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</si>
  <si>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</si>
  <si>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</si>
  <si>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</si>
  <si>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</si>
  <si>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</si>
  <si>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</si>
  <si>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</si>
  <si>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</si>
  <si>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</si>
  <si>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</si>
  <si>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</si>
  <si>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</si>
  <si>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</si>
  <si>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</si>
  <si>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</si>
  <si>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</si>
  <si>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</si>
  <si>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</si>
  <si>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</si>
  <si>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</si>
  <si>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</si>
  <si>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</si>
  <si>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</si>
  <si>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</si>
  <si>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</si>
  <si>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</si>
  <si>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</si>
  <si>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</si>
  <si>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</si>
  <si>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</si>
  <si>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</si>
  <si>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SEW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</si>
</sst>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1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1" borderId="0" applyNumberFormat="0" applyBorder="0" applyAlignment="0" applyProtection="0"/>
    <xf numFmtId="0" fontId="56" fillId="14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3" borderId="0" applyNumberFormat="0" applyBorder="0" applyAlignment="0" applyProtection="0"/>
    <xf numFmtId="0" fontId="56" fillId="14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7" borderId="0" applyNumberFormat="0" applyBorder="0" applyAlignment="0" applyProtection="0"/>
    <xf numFmtId="0" fontId="56" fillId="34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57" fillId="37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7" borderId="0" applyNumberFormat="0" applyBorder="0" applyAlignment="0" applyProtection="0"/>
    <xf numFmtId="0" fontId="57" fillId="1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2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1" borderId="21" applyNumberFormat="0" applyAlignment="0" applyProtection="0"/>
    <xf numFmtId="0" fontId="60" fillId="43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4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1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61" fillId="0" borderId="0"/>
  </cellStyleXfs>
  <cellXfs count="269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/>
    <xf numFmtId="0" fontId="2" fillId="0" borderId="0" xfId="1"/>
    <xf numFmtId="1" fontId="2" fillId="0" borderId="0" xfId="1" applyNumberFormat="1" applyAlignment="1" applyProtection="1">
      <alignment vertical="center"/>
      <protection locked="0"/>
    </xf>
    <xf numFmtId="1" fontId="5" fillId="0" borderId="0" xfId="3" applyNumberFormat="1" applyFont="1" applyAlignment="1">
      <alignment horizontal="right"/>
      <protection locked="0"/>
    </xf>
    <xf numFmtId="1" fontId="6" fillId="0" borderId="0" xfId="3" applyNumberFormat="1" applyFont="1" applyAlignment="1">
      <alignment horizontal="right"/>
      <protection locked="0"/>
    </xf>
    <xf numFmtId="0" fontId="8" fillId="0" borderId="0" xfId="4" applyFont="1"/>
    <xf numFmtId="1" fontId="2" fillId="0" borderId="0" xfId="1" applyNumberFormat="1" applyAlignment="1" applyProtection="1">
      <alignment horizontal="right"/>
      <protection locked="0"/>
    </xf>
    <xf numFmtId="1" fontId="6" fillId="0" borderId="2" xfId="1" applyNumberFormat="1" applyFont="1" applyBorder="1" applyAlignment="1">
      <alignment horizontal="center"/>
    </xf>
    <xf numFmtId="1" fontId="9" fillId="4" borderId="2" xfId="4" applyNumberFormat="1" applyFont="1" applyFill="1" applyBorder="1" applyAlignment="1">
      <alignment horizontal="center"/>
    </xf>
    <xf numFmtId="165" fontId="10" fillId="0" borderId="0" xfId="5" applyNumberFormat="1" applyFont="1" applyAlignment="1" applyProtection="1">
      <alignment horizontal="right" vertical="center"/>
      <protection locked="0"/>
    </xf>
    <xf numFmtId="0" fontId="11" fillId="0" borderId="0" xfId="1" applyFont="1" applyProtection="1">
      <protection locked="0"/>
    </xf>
    <xf numFmtId="1" fontId="2" fillId="0" borderId="0" xfId="6" applyNumberFormat="1" applyAlignment="1" applyProtection="1">
      <alignment vertical="center"/>
      <protection locked="0"/>
    </xf>
    <xf numFmtId="1" fontId="6" fillId="0" borderId="0" xfId="6" applyNumberFormat="1" applyFont="1" applyAlignment="1" applyProtection="1">
      <alignment horizontal="left" vertical="center"/>
      <protection locked="0"/>
    </xf>
    <xf numFmtId="1" fontId="10" fillId="0" borderId="0" xfId="6" applyNumberFormat="1" applyFont="1" applyAlignment="1" applyProtection="1">
      <alignment vertical="center"/>
      <protection locked="0"/>
    </xf>
    <xf numFmtId="166" fontId="2" fillId="5" borderId="3" xfId="1" applyNumberFormat="1" applyFill="1" applyBorder="1" applyAlignment="1">
      <alignment horizontal="right" vertical="center"/>
    </xf>
    <xf numFmtId="1" fontId="2" fillId="0" borderId="0" xfId="6" applyNumberFormat="1" applyAlignment="1" applyProtection="1">
      <alignment vertical="center" shrinkToFit="1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 shrinkToFit="1"/>
      <protection locked="0"/>
    </xf>
    <xf numFmtId="0" fontId="2" fillId="0" borderId="0" xfId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0" fontId="11" fillId="0" borderId="0" xfId="1" applyFont="1" applyAlignment="1" applyProtection="1">
      <alignment shrinkToFit="1"/>
      <protection locked="0"/>
    </xf>
    <xf numFmtId="0" fontId="2" fillId="0" borderId="0" xfId="1" applyAlignment="1" applyProtection="1">
      <alignment horizontal="left" indent="1" shrinkToFit="1"/>
      <protection locked="0"/>
    </xf>
    <xf numFmtId="0" fontId="16" fillId="0" borderId="0" xfId="1" applyFont="1" applyAlignment="1" applyProtection="1">
      <alignment vertical="center"/>
      <protection locked="0"/>
    </xf>
    <xf numFmtId="167" fontId="2" fillId="0" borderId="0" xfId="1" applyNumberFormat="1" applyAlignment="1" applyProtection="1">
      <alignment horizontal="right"/>
      <protection locked="0"/>
    </xf>
    <xf numFmtId="165" fontId="2" fillId="8" borderId="5" xfId="7" applyNumberFormat="1" applyFont="1" applyFill="1" applyAlignment="1">
      <alignment horizontal="right"/>
    </xf>
    <xf numFmtId="0" fontId="17" fillId="0" borderId="0" xfId="1" applyFont="1" applyAlignment="1" applyProtection="1">
      <alignment vertical="center"/>
      <protection locked="0"/>
    </xf>
    <xf numFmtId="168" fontId="10" fillId="0" borderId="0" xfId="1" applyNumberFormat="1" applyFont="1" applyProtection="1">
      <protection locked="0"/>
    </xf>
    <xf numFmtId="0" fontId="2" fillId="0" borderId="0" xfId="1" applyAlignment="1" applyProtection="1">
      <alignment vertical="center" shrinkToFit="1"/>
      <protection locked="0"/>
    </xf>
    <xf numFmtId="0" fontId="2" fillId="0" borderId="0" xfId="1" applyAlignment="1" applyProtection="1">
      <alignment shrinkToFit="1"/>
      <protection locked="0"/>
    </xf>
    <xf numFmtId="167" fontId="2" fillId="0" borderId="0" xfId="1" applyNumberForma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167" fontId="2" fillId="0" borderId="0" xfId="1" applyNumberFormat="1" applyProtection="1">
      <protection locked="0"/>
    </xf>
    <xf numFmtId="165" fontId="2" fillId="9" borderId="5" xfId="7" applyNumberFormat="1" applyFont="1" applyFill="1" applyAlignment="1">
      <alignment horizontal="right"/>
    </xf>
    <xf numFmtId="0" fontId="19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Protection="1">
      <protection locked="0"/>
    </xf>
    <xf numFmtId="0" fontId="2" fillId="0" borderId="0" xfId="1" applyAlignment="1" applyProtection="1">
      <alignment horizontal="left" vertical="center" indent="1" shrinkToFit="1"/>
      <protection locked="0"/>
    </xf>
    <xf numFmtId="165" fontId="2" fillId="0" borderId="0" xfId="1" applyNumberFormat="1" applyAlignment="1" applyProtection="1">
      <alignment vertical="center"/>
      <protection locked="0"/>
    </xf>
    <xf numFmtId="169" fontId="2" fillId="0" borderId="0" xfId="1" applyNumberFormat="1" applyAlignment="1" applyProtection="1">
      <alignment vertical="center"/>
      <protection locked="0"/>
    </xf>
    <xf numFmtId="0" fontId="6" fillId="0" borderId="0" xfId="1" applyFont="1" applyAlignment="1" applyProtection="1">
      <alignment shrinkToFit="1"/>
      <protection locked="0"/>
    </xf>
    <xf numFmtId="165" fontId="2" fillId="0" borderId="0" xfId="5" applyNumberFormat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vertical="center"/>
      <protection locked="0"/>
    </xf>
    <xf numFmtId="166" fontId="2" fillId="0" borderId="5" xfId="6" applyNumberFormat="1" applyBorder="1" applyProtection="1">
      <protection locked="0"/>
    </xf>
    <xf numFmtId="171" fontId="6" fillId="0" borderId="0" xfId="8" applyFont="1" applyAlignment="1">
      <alignment horizontal="left" vertical="top"/>
    </xf>
    <xf numFmtId="171" fontId="2" fillId="0" borderId="0" xfId="8" applyAlignment="1">
      <alignment horizontal="left" vertical="top" wrapText="1" indent="1"/>
    </xf>
    <xf numFmtId="171" fontId="2" fillId="0" borderId="0" xfId="8" applyAlignment="1">
      <alignment horizontal="left" vertical="top" indent="1"/>
    </xf>
    <xf numFmtId="170" fontId="2" fillId="0" borderId="5" xfId="6" applyNumberFormat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>
      <alignment horizontal="right"/>
    </xf>
    <xf numFmtId="0" fontId="17" fillId="0" borderId="0" xfId="1" applyFont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>
      <alignment horizontal="right"/>
    </xf>
    <xf numFmtId="0" fontId="15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0" fontId="2" fillId="0" borderId="0" xfId="5" applyAlignment="1">
      <alignment vertical="center"/>
    </xf>
    <xf numFmtId="10" fontId="6" fillId="0" borderId="0" xfId="1" applyNumberFormat="1" applyFont="1" applyAlignment="1">
      <alignment horizontal="left" vertical="center"/>
    </xf>
    <xf numFmtId="1" fontId="2" fillId="0" borderId="0" xfId="1" applyNumberFormat="1" applyAlignment="1">
      <alignment vertical="center"/>
    </xf>
    <xf numFmtId="0" fontId="2" fillId="0" borderId="0" xfId="1" applyAlignment="1">
      <alignment vertical="center"/>
    </xf>
    <xf numFmtId="10" fontId="6" fillId="0" borderId="0" xfId="1" applyNumberFormat="1" applyFont="1" applyAlignment="1">
      <alignment vertical="center"/>
    </xf>
    <xf numFmtId="0" fontId="10" fillId="0" borderId="0" xfId="1" applyFont="1"/>
    <xf numFmtId="0" fontId="11" fillId="0" borderId="0" xfId="1" applyFont="1"/>
    <xf numFmtId="0" fontId="27" fillId="0" borderId="0" xfId="1" applyFont="1"/>
    <xf numFmtId="0" fontId="11" fillId="0" borderId="0" xfId="1" applyFont="1" applyAlignment="1">
      <alignment shrinkToFit="1"/>
    </xf>
    <xf numFmtId="0" fontId="6" fillId="0" borderId="0" xfId="1" applyFont="1" applyAlignment="1">
      <alignment shrinkToFit="1"/>
    </xf>
    <xf numFmtId="167" fontId="11" fillId="0" borderId="0" xfId="1" applyNumberFormat="1" applyFont="1"/>
    <xf numFmtId="0" fontId="6" fillId="0" borderId="0" xfId="1" applyFont="1" applyAlignment="1" applyProtection="1">
      <alignment horizontal="left" indent="1" shrinkToFit="1"/>
      <protection locked="0"/>
    </xf>
    <xf numFmtId="165" fontId="6" fillId="0" borderId="8" xfId="5" applyNumberFormat="1" applyFont="1" applyBorder="1" applyAlignment="1">
      <alignment horizontal="right"/>
    </xf>
    <xf numFmtId="0" fontId="2" fillId="0" borderId="0" xfId="1" applyAlignment="1" applyProtection="1">
      <alignment horizontal="left" indent="2" shrinkToFit="1"/>
      <protection locked="0"/>
    </xf>
    <xf numFmtId="168" fontId="2" fillId="0" borderId="0" xfId="1" applyNumberFormat="1"/>
    <xf numFmtId="9" fontId="2" fillId="0" borderId="0" xfId="6" applyAlignment="1" applyProtection="1">
      <alignment horizontal="right"/>
      <protection locked="0"/>
    </xf>
    <xf numFmtId="168" fontId="2" fillId="0" borderId="0" xfId="6" applyNumberFormat="1"/>
    <xf numFmtId="9" fontId="2" fillId="0" borderId="0" xfId="6"/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>
      <alignment horizontal="right"/>
    </xf>
    <xf numFmtId="168" fontId="17" fillId="0" borderId="0" xfId="1" applyNumberFormat="1" applyFont="1"/>
    <xf numFmtId="0" fontId="6" fillId="0" borderId="0" xfId="1" applyFont="1"/>
    <xf numFmtId="0" fontId="2" fillId="0" borderId="0" xfId="1" applyAlignment="1">
      <alignment shrinkToFit="1"/>
    </xf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>
      <alignment horizontal="left" vertical="center"/>
    </xf>
    <xf numFmtId="1" fontId="26" fillId="0" borderId="2" xfId="4" applyNumberFormat="1" applyFont="1" applyBorder="1" applyAlignment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Alignment="1">
      <alignment horizontal="right" vertical="center"/>
    </xf>
    <xf numFmtId="0" fontId="10" fillId="3" borderId="0" xfId="1" applyFont="1" applyFill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Alignment="1">
      <alignment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horizontal="left" vertical="center"/>
    </xf>
    <xf numFmtId="1" fontId="2" fillId="0" borderId="0" xfId="9" applyNumberFormat="1" applyAlignment="1">
      <alignment vertical="center"/>
    </xf>
    <xf numFmtId="1" fontId="2" fillId="0" borderId="0" xfId="9" applyNumberFormat="1" applyAlignment="1">
      <alignment horizontal="left" vertical="center"/>
    </xf>
    <xf numFmtId="1" fontId="13" fillId="0" borderId="0" xfId="1" applyNumberFormat="1" applyFont="1" applyAlignment="1">
      <alignment horizontal="left" vertical="center"/>
    </xf>
    <xf numFmtId="1" fontId="15" fillId="0" borderId="0" xfId="1" applyNumberFormat="1" applyFont="1" applyAlignment="1" applyProtection="1">
      <alignment horizontal="left" vertical="center"/>
      <protection hidden="1"/>
    </xf>
    <xf numFmtId="1" fontId="6" fillId="0" borderId="0" xfId="1" applyNumberFormat="1" applyFont="1" applyAlignment="1" applyProtection="1">
      <alignment horizontal="right" vertical="center"/>
      <protection hidden="1"/>
    </xf>
    <xf numFmtId="0" fontId="6" fillId="0" borderId="0" xfId="1" applyFont="1" applyAlignment="1">
      <alignment horizontal="left" vertical="center"/>
    </xf>
    <xf numFmtId="1" fontId="15" fillId="0" borderId="0" xfId="1" applyNumberFormat="1" applyFont="1" applyAlignment="1" applyProtection="1">
      <alignment horizontal="right" vertical="center"/>
      <protection hidden="1"/>
    </xf>
    <xf numFmtId="1" fontId="2" fillId="0" borderId="0" xfId="1" applyNumberFormat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 indent="1"/>
    </xf>
    <xf numFmtId="177" fontId="2" fillId="8" borderId="3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0" fontId="2" fillId="0" borderId="0" xfId="9" applyNumberFormat="1" applyAlignment="1">
      <alignment vertical="center"/>
    </xf>
    <xf numFmtId="10" fontId="2" fillId="0" borderId="0" xfId="9" applyNumberFormat="1" applyAlignment="1">
      <alignment horizontal="left" vertical="center"/>
    </xf>
    <xf numFmtId="10" fontId="15" fillId="0" borderId="0" xfId="9" applyNumberFormat="1" applyFont="1" applyAlignment="1">
      <alignment vertical="center"/>
    </xf>
    <xf numFmtId="177" fontId="2" fillId="0" borderId="0" xfId="1" applyNumberFormat="1" applyAlignment="1">
      <alignment horizontal="right"/>
    </xf>
    <xf numFmtId="0" fontId="15" fillId="0" borderId="0" xfId="1" applyFont="1"/>
    <xf numFmtId="177" fontId="2" fillId="12" borderId="3" xfId="1" applyNumberFormat="1" applyFill="1" applyBorder="1" applyAlignment="1">
      <alignment horizontal="right"/>
    </xf>
    <xf numFmtId="0" fontId="2" fillId="0" borderId="0" xfId="4" applyFont="1" applyAlignment="1">
      <alignment horizontal="left" vertical="center" indent="1"/>
    </xf>
    <xf numFmtId="178" fontId="2" fillId="8" borderId="3" xfId="1" applyNumberFormat="1" applyFill="1" applyBorder="1" applyAlignment="1" applyProtection="1">
      <alignment horizontal="right" vertical="center"/>
      <protection locked="0"/>
    </xf>
    <xf numFmtId="178" fontId="2" fillId="0" borderId="0" xfId="1" applyNumberFormat="1" applyAlignment="1">
      <alignment horizontal="left" vertical="center"/>
    </xf>
    <xf numFmtId="178" fontId="2" fillId="0" borderId="0" xfId="1" applyNumberFormat="1" applyAlignment="1">
      <alignment horizontal="right" vertical="center"/>
    </xf>
    <xf numFmtId="1" fontId="6" fillId="0" borderId="0" xfId="9" applyNumberFormat="1" applyFont="1" applyAlignment="1">
      <alignment vertical="center"/>
    </xf>
    <xf numFmtId="10" fontId="2" fillId="0" borderId="0" xfId="1" applyNumberFormat="1" applyAlignment="1">
      <alignment shrinkToFit="1"/>
    </xf>
    <xf numFmtId="10" fontId="2" fillId="0" borderId="0" xfId="1" applyNumberFormat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Alignment="1">
      <alignment horizontal="left" vertical="center" shrinkToFit="1"/>
    </xf>
    <xf numFmtId="178" fontId="2" fillId="8" borderId="3" xfId="9" applyNumberFormat="1" applyFill="1" applyBorder="1"/>
    <xf numFmtId="178" fontId="2" fillId="0" borderId="0" xfId="9" applyNumberFormat="1"/>
    <xf numFmtId="178" fontId="2" fillId="0" borderId="0" xfId="9" applyNumberFormat="1" applyAlignment="1">
      <alignment horizontal="center"/>
    </xf>
    <xf numFmtId="0" fontId="2" fillId="13" borderId="7" xfId="1" applyFill="1" applyBorder="1"/>
    <xf numFmtId="1" fontId="17" fillId="0" borderId="0" xfId="6" applyNumberFormat="1" applyFont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Alignment="1">
      <alignment horizontal="left" vertical="center" indent="1"/>
    </xf>
    <xf numFmtId="165" fontId="2" fillId="0" borderId="0" xfId="7" applyNumberFormat="1" applyFont="1" applyFill="1" applyBorder="1" applyAlignment="1">
      <alignment horizontal="right"/>
    </xf>
    <xf numFmtId="165" fontId="6" fillId="0" borderId="0" xfId="7" applyNumberFormat="1" applyFont="1" applyFill="1" applyBorder="1" applyAlignment="1">
      <alignment horizontal="right"/>
    </xf>
    <xf numFmtId="1" fontId="2" fillId="0" borderId="0" xfId="6" applyNumberFormat="1" applyAlignment="1">
      <alignment horizontal="left" vertical="center" indent="1"/>
    </xf>
    <xf numFmtId="165" fontId="6" fillId="0" borderId="0" xfId="1" applyNumberFormat="1" applyFont="1" applyAlignment="1" applyProtection="1">
      <alignment vertical="center"/>
      <protection locked="0"/>
    </xf>
    <xf numFmtId="0" fontId="6" fillId="0" borderId="0" xfId="1" applyFont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0" fontId="53" fillId="0" borderId="0" xfId="1" applyFont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2" fontId="2" fillId="0" borderId="5" xfId="7" applyNumberFormat="1" applyFont="1" applyFill="1" applyAlignment="1" applyProtection="1">
      <alignment shrinkToFit="1"/>
      <protection locked="0"/>
    </xf>
    <xf numFmtId="164" fontId="2" fillId="0" borderId="5" xfId="71" applyFont="1" applyBorder="1" applyAlignment="1" applyProtection="1">
      <alignment shrinkToFit="1"/>
      <protection locked="0"/>
    </xf>
    <xf numFmtId="9" fontId="2" fillId="0" borderId="5" xfId="72" applyFont="1" applyBorder="1" applyAlignment="1">
      <alignment horizontal="right"/>
    </xf>
    <xf numFmtId="0" fontId="2" fillId="27" borderId="5" xfId="7" applyFont="1" applyFill="1" applyProtection="1">
      <protection locked="0"/>
    </xf>
    <xf numFmtId="173" fontId="2" fillId="7" borderId="20" xfId="6" applyNumberFormat="1" applyFill="1" applyBorder="1" applyProtection="1">
      <protection locked="0"/>
    </xf>
    <xf numFmtId="49" fontId="12" fillId="0" borderId="4" xfId="1" applyNumberFormat="1" applyFont="1" applyBorder="1" applyAlignment="1">
      <alignment horizontal="right" vertical="center"/>
    </xf>
    <xf numFmtId="49" fontId="12" fillId="0" borderId="2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54" fillId="0" borderId="2" xfId="1" applyFont="1" applyBorder="1" applyAlignment="1">
      <alignment horizontal="left" vertical="center"/>
    </xf>
    <xf numFmtId="49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54" fillId="0" borderId="0" xfId="1" applyFont="1" applyAlignment="1">
      <alignment horizontal="left" vertical="center"/>
    </xf>
    <xf numFmtId="179" fontId="2" fillId="28" borderId="5" xfId="7" applyNumberFormat="1" applyFont="1" applyFill="1" applyProtection="1">
      <protection locked="0"/>
    </xf>
    <xf numFmtId="0" fontId="53" fillId="0" borderId="0" xfId="1" applyFont="1" applyProtection="1">
      <protection locked="0"/>
    </xf>
    <xf numFmtId="167" fontId="53" fillId="0" borderId="0" xfId="1" applyNumberFormat="1" applyFont="1" applyAlignment="1" applyProtection="1">
      <alignment vertical="center"/>
      <protection locked="0"/>
    </xf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12" fillId="6" borderId="2" xfId="1" applyFont="1" applyFill="1" applyBorder="1" applyAlignment="1">
      <alignment vertical="center"/>
    </xf>
    <xf numFmtId="171" fontId="2" fillId="0" borderId="0" xfId="8" applyAlignment="1">
      <alignment vertical="center"/>
    </xf>
    <xf numFmtId="0" fontId="2" fillId="0" borderId="0" xfId="0" applyFont="1" applyAlignment="1">
      <alignment shrinkToFit="1"/>
    </xf>
    <xf numFmtId="178" fontId="2" fillId="0" borderId="0" xfId="73" applyNumberForma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ill="1"/>
    <xf numFmtId="173" fontId="2" fillId="0" borderId="5" xfId="6" applyNumberFormat="1" applyBorder="1" applyProtection="1">
      <protection locked="0"/>
    </xf>
    <xf numFmtId="49" fontId="12" fillId="29" borderId="4" xfId="1" applyNumberFormat="1" applyFont="1" applyFill="1" applyBorder="1" applyAlignment="1">
      <alignment horizontal="right" vertical="center"/>
    </xf>
    <xf numFmtId="49" fontId="12" fillId="29" borderId="2" xfId="1" applyNumberFormat="1" applyFont="1" applyFill="1" applyBorder="1" applyAlignment="1">
      <alignment horizontal="right" vertical="center"/>
    </xf>
    <xf numFmtId="0" fontId="12" fillId="29" borderId="2" xfId="1" applyFont="1" applyFill="1" applyBorder="1" applyAlignment="1">
      <alignment horizontal="left" vertical="center"/>
    </xf>
    <xf numFmtId="0" fontId="12" fillId="29" borderId="0" xfId="1" applyFont="1" applyFill="1"/>
    <xf numFmtId="167" fontId="2" fillId="0" borderId="0" xfId="6" applyNumberFormat="1"/>
    <xf numFmtId="10" fontId="2" fillId="0" borderId="5" xfId="72" applyNumberFormat="1" applyFont="1" applyBorder="1" applyAlignment="1">
      <alignment horizontal="right"/>
    </xf>
    <xf numFmtId="10" fontId="2" fillId="0" borderId="5" xfId="72" applyNumberFormat="1" applyFont="1" applyBorder="1" applyAlignment="1" applyProtection="1">
      <alignment shrinkToFit="1"/>
      <protection locked="0"/>
    </xf>
    <xf numFmtId="0" fontId="2" fillId="11" borderId="0" xfId="1" applyFill="1" applyAlignment="1" applyProtection="1">
      <alignment shrinkToFit="1"/>
      <protection locked="0"/>
    </xf>
    <xf numFmtId="0" fontId="13" fillId="29" borderId="2" xfId="1" applyFont="1" applyFill="1" applyBorder="1" applyAlignment="1">
      <alignment horizontal="left" vertical="center"/>
    </xf>
    <xf numFmtId="172" fontId="2" fillId="0" borderId="5" xfId="7" applyNumberFormat="1" applyFont="1" applyFill="1" applyAlignment="1" applyProtection="1">
      <alignment shrinkToFit="1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0" fontId="11" fillId="30" borderId="0" xfId="1" applyFont="1" applyFill="1"/>
    <xf numFmtId="0" fontId="11" fillId="30" borderId="0" xfId="1" applyFont="1" applyFill="1" applyProtection="1">
      <protection locked="0"/>
    </xf>
    <xf numFmtId="0" fontId="2" fillId="30" borderId="0" xfId="1" applyFill="1" applyProtection="1">
      <protection locked="0"/>
    </xf>
    <xf numFmtId="165" fontId="2" fillId="0" borderId="0" xfId="71" applyNumberFormat="1" applyFont="1" applyAlignment="1" applyProtection="1">
      <alignment horizontal="right" vertical="center"/>
      <protection locked="0"/>
    </xf>
    <xf numFmtId="165" fontId="2" fillId="0" borderId="0" xfId="7" applyNumberFormat="1" applyFont="1" applyFill="1" applyBorder="1" applyAlignment="1">
      <alignment horizontal="left"/>
    </xf>
    <xf numFmtId="173" fontId="55" fillId="0" borderId="0" xfId="0" applyNumberFormat="1" applyFont="1"/>
    <xf numFmtId="0" fontId="6" fillId="11" borderId="0" xfId="1" applyFont="1" applyFill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Alignment="1">
      <alignment shrinkToFit="1"/>
    </xf>
    <xf numFmtId="0" fontId="27" fillId="11" borderId="0" xfId="1" applyFont="1" applyFill="1"/>
    <xf numFmtId="0" fontId="2" fillId="11" borderId="0" xfId="1" applyFill="1" applyAlignment="1" applyProtection="1">
      <alignment horizontal="left" indent="1" shrinkToFit="1"/>
      <protection locked="0"/>
    </xf>
    <xf numFmtId="0" fontId="16" fillId="11" borderId="0" xfId="1" applyFont="1" applyFill="1" applyAlignment="1" applyProtection="1">
      <alignment vertical="center"/>
      <protection locked="0"/>
    </xf>
    <xf numFmtId="165" fontId="2" fillId="11" borderId="0" xfId="7" applyNumberFormat="1" applyFont="1" applyFill="1" applyBorder="1" applyAlignment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>
      <alignment horizontal="right"/>
    </xf>
    <xf numFmtId="165" fontId="2" fillId="11" borderId="0" xfId="5" applyNumberFormat="1" applyFill="1" applyAlignment="1">
      <alignment horizontal="right"/>
    </xf>
    <xf numFmtId="167" fontId="11" fillId="11" borderId="0" xfId="1" applyNumberFormat="1" applyFont="1" applyFill="1"/>
    <xf numFmtId="165" fontId="2" fillId="0" borderId="0" xfId="7" quotePrefix="1" applyNumberFormat="1" applyFont="1" applyFill="1" applyBorder="1" applyAlignment="1">
      <alignment horizontal="right"/>
    </xf>
    <xf numFmtId="165" fontId="2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2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2" fillId="45" borderId="5" xfId="7" applyNumberFormat="1" applyFont="1" applyFill="1" applyAlignment="1">
      <alignment horizontal="right"/>
    </xf>
    <xf numFmtId="49" fontId="23" fillId="46" borderId="0" xfId="5" applyNumberFormat="1" applyFont="1" applyFill="1" applyAlignment="1">
      <alignment horizontal="right" vertical="center"/>
    </xf>
    <xf numFmtId="0" fontId="2" fillId="46" borderId="0" xfId="5" applyFill="1" applyAlignment="1">
      <alignment horizontal="left" vertical="center"/>
    </xf>
    <xf numFmtId="0" fontId="24" fillId="46" borderId="0" xfId="5" applyFont="1" applyFill="1" applyAlignment="1">
      <alignment horizontal="left" vertical="center"/>
    </xf>
    <xf numFmtId="49" fontId="23" fillId="46" borderId="0" xfId="5" applyNumberFormat="1" applyFont="1" applyFill="1" applyAlignment="1">
      <alignment shrinkToFit="1"/>
    </xf>
    <xf numFmtId="0" fontId="2" fillId="46" borderId="0" xfId="5" applyFill="1" applyAlignment="1">
      <alignment horizontal="left" vertical="center" shrinkToFit="1"/>
    </xf>
    <xf numFmtId="165" fontId="6" fillId="46" borderId="0" xfId="5" applyNumberFormat="1" applyFont="1" applyFill="1" applyAlignment="1">
      <alignment horizontal="right" vertical="center"/>
    </xf>
    <xf numFmtId="165" fontId="2" fillId="46" borderId="0" xfId="5" applyNumberFormat="1" applyFill="1" applyAlignment="1">
      <alignment horizontal="right" vertical="center"/>
    </xf>
    <xf numFmtId="0" fontId="2" fillId="46" borderId="0" xfId="1" applyFill="1"/>
    <xf numFmtId="0" fontId="10" fillId="46" borderId="0" xfId="5" applyFont="1" applyFill="1" applyAlignment="1">
      <alignment vertical="center"/>
    </xf>
    <xf numFmtId="49" fontId="25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horizontal="right" vertical="center"/>
    </xf>
    <xf numFmtId="1" fontId="23" fillId="46" borderId="0" xfId="5" applyNumberFormat="1" applyFont="1" applyFill="1" applyAlignment="1">
      <alignment shrinkToFit="1"/>
    </xf>
    <xf numFmtId="0" fontId="8" fillId="46" borderId="0" xfId="4" applyFont="1" applyFill="1"/>
    <xf numFmtId="1" fontId="2" fillId="46" borderId="0" xfId="1" applyNumberFormat="1" applyFill="1" applyAlignment="1" applyProtection="1">
      <alignment horizontal="right"/>
      <protection locked="0"/>
    </xf>
    <xf numFmtId="1" fontId="6" fillId="46" borderId="2" xfId="1" applyNumberFormat="1" applyFont="1" applyFill="1" applyBorder="1" applyAlignment="1">
      <alignment horizontal="center"/>
    </xf>
    <xf numFmtId="1" fontId="9" fillId="46" borderId="2" xfId="4" applyNumberFormat="1" applyFont="1" applyFill="1" applyBorder="1" applyAlignment="1">
      <alignment horizontal="center"/>
    </xf>
    <xf numFmtId="0" fontId="2" fillId="46" borderId="0" xfId="5" applyFill="1" applyAlignment="1">
      <alignment vertical="center"/>
    </xf>
    <xf numFmtId="49" fontId="23" fillId="46" borderId="0" xfId="1" applyNumberFormat="1" applyFont="1" applyFill="1" applyAlignment="1">
      <alignment horizontal="right" vertical="center"/>
    </xf>
    <xf numFmtId="1" fontId="2" fillId="46" borderId="0" xfId="1" applyNumberFormat="1" applyFill="1" applyAlignment="1">
      <alignment vertical="center"/>
    </xf>
    <xf numFmtId="1" fontId="20" fillId="46" borderId="0" xfId="1" applyNumberFormat="1" applyFont="1" applyFill="1" applyAlignment="1">
      <alignment horizontal="left" vertical="center"/>
    </xf>
    <xf numFmtId="1" fontId="23" fillId="46" borderId="0" xfId="1" applyNumberFormat="1" applyFont="1" applyFill="1" applyAlignment="1">
      <alignment shrinkToFit="1"/>
    </xf>
    <xf numFmtId="1" fontId="2" fillId="46" borderId="0" xfId="1" applyNumberFormat="1" applyFill="1" applyAlignment="1">
      <alignment horizontal="right" vertical="center"/>
    </xf>
    <xf numFmtId="0" fontId="10" fillId="46" borderId="0" xfId="1" applyFont="1" applyFill="1" applyAlignment="1">
      <alignment vertical="center"/>
    </xf>
    <xf numFmtId="49" fontId="23" fillId="46" borderId="0" xfId="1" applyNumberFormat="1" applyFont="1" applyFill="1" applyAlignment="1">
      <alignment vertical="center"/>
    </xf>
    <xf numFmtId="1" fontId="20" fillId="46" borderId="0" xfId="1" applyNumberFormat="1" applyFont="1" applyFill="1" applyAlignment="1">
      <alignment vertical="center"/>
    </xf>
    <xf numFmtId="1" fontId="2" fillId="46" borderId="0" xfId="6" applyNumberFormat="1" applyFill="1" applyAlignment="1" applyProtection="1">
      <alignment vertical="center"/>
      <protection locked="0"/>
    </xf>
    <xf numFmtId="166" fontId="2" fillId="46" borderId="3" xfId="1" applyNumberFormat="1" applyFill="1" applyBorder="1" applyAlignment="1">
      <alignment horizontal="right" vertical="center"/>
    </xf>
    <xf numFmtId="0" fontId="28" fillId="46" borderId="0" xfId="0" applyFont="1" applyFill="1"/>
    <xf numFmtId="0" fontId="10" fillId="46" borderId="0" xfId="1" applyFont="1" applyFill="1"/>
    <xf numFmtId="168" fontId="2" fillId="46" borderId="0" xfId="1" applyNumberFormat="1" applyFill="1"/>
    <xf numFmtId="0" fontId="61" fillId="0" borderId="0" xfId="130" applyAlignment="1">
      <alignment vertical="top"/>
    </xf>
    <xf numFmtId="0" fontId="61" fillId="47" borderId="0" xfId="130" applyFill="1" applyAlignment="1">
      <alignment vertical="top"/>
    </xf>
    <xf numFmtId="0" fontId="76" fillId="0" borderId="0" xfId="0" applyFont="1"/>
    <xf numFmtId="181" fontId="75" fillId="0" borderId="0" xfId="130" applyNumberFormat="1" applyFont="1" applyAlignment="1">
      <alignment vertical="top"/>
    </xf>
    <xf numFmtId="181" fontId="61" fillId="0" borderId="0" xfId="130" applyNumberFormat="1" applyAlignment="1">
      <alignment vertical="top"/>
    </xf>
    <xf numFmtId="181" fontId="77" fillId="0" borderId="0" xfId="0" applyNumberFormat="1" applyFont="1"/>
    <xf numFmtId="171" fontId="77" fillId="0" borderId="0" xfId="0" applyNumberFormat="1" applyFont="1"/>
  </cellXfs>
  <cellStyles count="131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16" activePane="bottomLeft" state="frozen"/>
      <selection pane="bottomLeft" activeCell="M34" sqref="M34:O45"/>
    </sheetView>
  </sheetViews>
  <sheetFormatPr defaultRowHeight="15"/>
  <cols>
    <col min="1" max="1" width="4.28515625" customWidth="1"/>
    <col min="2" max="2" width="5.5703125" customWidth="1"/>
    <col min="3" max="3" width="83.140625" bestFit="1" customWidth="1"/>
    <col min="4" max="4" width="2.5703125" customWidth="1"/>
    <col min="5" max="5" width="15.28515625" customWidth="1"/>
    <col min="6" max="16" width="7.4257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2.8193681631573799</v>
      </c>
      <c r="K5" s="226">
        <v>2.8193681631573799</v>
      </c>
      <c r="L5" s="226">
        <v>2.8193681631573799</v>
      </c>
      <c r="M5" s="226">
        <v>2.8193681631573799</v>
      </c>
      <c r="N5" s="226">
        <v>2.8193681631573799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103.07774771495301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100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148.012734470753</v>
      </c>
      <c r="K12" s="226">
        <v>155.921016195406</v>
      </c>
      <c r="L12" s="226">
        <v>165.51124495917099</v>
      </c>
      <c r="M12" s="226">
        <v>158.989084201601</v>
      </c>
      <c r="N12" s="226">
        <v>148.43896429062801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146.76105158726199</v>
      </c>
      <c r="K14" s="226">
        <v>154.730462874045</v>
      </c>
      <c r="L14" s="226">
        <v>164.24746431422099</v>
      </c>
      <c r="M14" s="226">
        <v>157.77510428487801</v>
      </c>
      <c r="N14" s="226">
        <v>147.30554105963699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155.78</v>
      </c>
      <c r="K16" s="226">
        <v>158.39899999999901</v>
      </c>
      <c r="L16" s="226">
        <v>172.14099999999999</v>
      </c>
      <c r="M16" s="267">
        <v>183.24199999999999</v>
      </c>
      <c r="N16" s="267">
        <v>184.9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0.35599999999999998</v>
      </c>
      <c r="K18" s="226">
        <v>0.40300000000000002</v>
      </c>
      <c r="L18" s="226">
        <v>0.443</v>
      </c>
      <c r="M18" s="267">
        <v>0.34699999999999998</v>
      </c>
      <c r="N18" s="267">
        <v>0.35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2.9590000000000001</v>
      </c>
      <c r="K20" s="226">
        <v>3.0030000000000001</v>
      </c>
      <c r="L20" s="226">
        <v>3.5680000000000001</v>
      </c>
      <c r="M20" s="267">
        <v>3.8170000000000002</v>
      </c>
      <c r="N20" s="267">
        <v>3.8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0.61556999999999995</v>
      </c>
      <c r="K28" s="227">
        <v>0.58209999999999995</v>
      </c>
      <c r="L28" s="227">
        <v>0.56411999999999995</v>
      </c>
      <c r="M28" s="227">
        <v>0.5968</v>
      </c>
      <c r="N28" s="227">
        <v>0.64058999999999999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0.54900000000000004</v>
      </c>
      <c r="K30" s="226">
        <v>0.13100000000000001</v>
      </c>
      <c r="L30" s="226">
        <v>1.4370000000000001</v>
      </c>
      <c r="M30" s="267">
        <v>0.30599999999999999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68">
        <v>279.7</v>
      </c>
      <c r="N34" s="268">
        <v>286.349540966696</v>
      </c>
      <c r="O34" s="268">
        <v>294.596887532756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68">
        <v>280.7</v>
      </c>
      <c r="N35" s="268">
        <v>287.02670595796297</v>
      </c>
      <c r="O35" s="268">
        <v>295.29727451797498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68">
        <v>281.5</v>
      </c>
      <c r="N36" s="268">
        <v>287.70547232223697</v>
      </c>
      <c r="O36" s="268">
        <v>295.99932663256197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68">
        <v>281.7</v>
      </c>
      <c r="N37" s="268">
        <v>288.38584384647601</v>
      </c>
      <c r="O37" s="268">
        <v>296.70304783526399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68">
        <v>284.2</v>
      </c>
      <c r="N38" s="268">
        <v>289.06782432659298</v>
      </c>
      <c r="O38" s="268">
        <v>297.40844209424301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68">
        <v>284.10000000000002</v>
      </c>
      <c r="N39" s="268">
        <v>289.75141756748002</v>
      </c>
      <c r="O39" s="268">
        <v>298.11551338709199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68">
        <v>284.5</v>
      </c>
      <c r="N40" s="268">
        <v>290.43662738302299</v>
      </c>
      <c r="O40" s="268">
        <v>298.82426570086199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68">
        <v>284.60000000000002</v>
      </c>
      <c r="N41" s="268">
        <v>291.123457596131</v>
      </c>
      <c r="O41" s="268">
        <v>299.53470303208201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68">
        <v>285.60000000000002</v>
      </c>
      <c r="N42" s="268">
        <v>291.81191203875102</v>
      </c>
      <c r="O42" s="268">
        <v>300.24682938678302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68">
        <v>283</v>
      </c>
      <c r="N43" s="268">
        <v>292.505677906529</v>
      </c>
      <c r="O43" s="268">
        <v>301.00425098088903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68">
        <v>285</v>
      </c>
      <c r="N44" s="268">
        <v>293.20109316235198</v>
      </c>
      <c r="O44" s="268">
        <v>301.763583294493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68">
        <v>285.67397357041199</v>
      </c>
      <c r="N45" s="268">
        <v>293.89816172754598</v>
      </c>
      <c r="O45" s="268">
        <v>302.52483114769598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14" activePane="bottomRight" state="frozen"/>
      <selection pane="topRight"/>
      <selection pane="bottomLeft"/>
      <selection pane="bottomRight" activeCell="O60" sqref="O60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4" width="9.140625" style="30" customWidth="1"/>
    <col min="25" max="25" width="9.140625" style="30" hidden="1" customWidth="1"/>
    <col min="26" max="27" width="13.140625" style="30" hidden="1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WoC</v>
      </c>
      <c r="I12" s="150" t="s">
        <v>10</v>
      </c>
      <c r="K12" s="24" t="b">
        <f>CompanyType="WoC"</f>
        <v>1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5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5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103.07774771495301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0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2.8193681631573799</v>
      </c>
      <c r="M26" s="35">
        <f>+F_Inputs!K5</f>
        <v>2.8193681631573799</v>
      </c>
      <c r="N26" s="35">
        <f>+F_Inputs!L5</f>
        <v>2.8193681631573799</v>
      </c>
      <c r="O26" s="35">
        <f>+F_Inputs!M5</f>
        <v>2.8193681631573799</v>
      </c>
      <c r="P26" s="35">
        <f>+F_Inputs!N5</f>
        <v>2.8193681631573799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0</v>
      </c>
      <c r="M27" s="35">
        <f>+F_Inputs!K6</f>
        <v>0</v>
      </c>
      <c r="N27" s="35">
        <f>+F_Inputs!L6</f>
        <v>0</v>
      </c>
      <c r="O27" s="35">
        <f>+F_Inputs!M6</f>
        <v>0</v>
      </c>
      <c r="P27" s="35">
        <f>+F_Inputs!N6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5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100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5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5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146.76105158726199</v>
      </c>
      <c r="M40" s="35">
        <f>+F_Inputs!K14</f>
        <v>154.730462874045</v>
      </c>
      <c r="N40" s="35">
        <f>+F_Inputs!L14</f>
        <v>164.24746431422099</v>
      </c>
      <c r="O40" s="35">
        <f>+F_Inputs!M14</f>
        <v>157.77510428487801</v>
      </c>
      <c r="P40" s="35">
        <f>+F_Inputs!N14</f>
        <v>147.30554105963699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0</v>
      </c>
      <c r="M41" s="35">
        <f>+F_Inputs!K15</f>
        <v>0</v>
      </c>
      <c r="N41" s="35">
        <f>+F_Inputs!L15</f>
        <v>0</v>
      </c>
      <c r="O41" s="35">
        <f>+F_Inputs!M15</f>
        <v>0</v>
      </c>
      <c r="P41" s="35">
        <f>+F_Inputs!N15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148.012734470753</v>
      </c>
      <c r="M46" s="35">
        <f>+F_Inputs!K12</f>
        <v>155.921016195406</v>
      </c>
      <c r="N46" s="35">
        <f>+F_Inputs!L12</f>
        <v>165.51124495917099</v>
      </c>
      <c r="O46" s="35">
        <f>+F_Inputs!M12</f>
        <v>158.989084201601</v>
      </c>
      <c r="P46" s="35">
        <f>+F_Inputs!N12</f>
        <v>148.43896429062801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0</v>
      </c>
      <c r="M47" s="35">
        <f>+F_Inputs!K13</f>
        <v>0</v>
      </c>
      <c r="N47" s="35">
        <f>+F_Inputs!L13</f>
        <v>0</v>
      </c>
      <c r="O47" s="35">
        <f>+F_Inputs!M13</f>
        <v>0</v>
      </c>
      <c r="P47" s="35">
        <f>+F_Inputs!N13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155.78</v>
      </c>
      <c r="M52" s="35">
        <f>+F_Inputs!K16</f>
        <v>158.39899999999901</v>
      </c>
      <c r="N52" s="35">
        <f>+F_Inputs!L16</f>
        <v>172.14099999999999</v>
      </c>
      <c r="O52" s="35">
        <f>+F_Inputs!M16</f>
        <v>183.24199999999999</v>
      </c>
      <c r="P52" s="35">
        <f>+F_Inputs!N16</f>
        <v>184.9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0</v>
      </c>
      <c r="M53" s="35">
        <f>+F_Inputs!K17</f>
        <v>0</v>
      </c>
      <c r="N53" s="35">
        <f>+F_Inputs!L17</f>
        <v>0</v>
      </c>
      <c r="O53" s="35">
        <f>+F_Inputs!M17</f>
        <v>0</v>
      </c>
      <c r="P53" s="35">
        <f>+F_Inputs!N17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5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0.35599999999999998</v>
      </c>
      <c r="M60" s="35">
        <f>+F_Inputs!K18</f>
        <v>0.40300000000000002</v>
      </c>
      <c r="N60" s="35">
        <f>+F_Inputs!L18</f>
        <v>0.443</v>
      </c>
      <c r="O60" s="35">
        <f>+F_Inputs!M18</f>
        <v>0.34699999999999998</v>
      </c>
      <c r="P60" s="35">
        <f>+F_Inputs!N18</f>
        <v>0.35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</v>
      </c>
      <c r="O61" s="35">
        <f>+F_Inputs!M19</f>
        <v>0</v>
      </c>
      <c r="P61" s="35">
        <f>+F_Inputs!N19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2.9590000000000001</v>
      </c>
      <c r="M62" s="35">
        <f>+F_Inputs!K20</f>
        <v>3.0030000000000001</v>
      </c>
      <c r="N62" s="35">
        <f>+F_Inputs!L20</f>
        <v>3.5680000000000001</v>
      </c>
      <c r="O62" s="35">
        <f>+F_Inputs!M20</f>
        <v>3.8170000000000002</v>
      </c>
      <c r="P62" s="35">
        <f>+F_Inputs!N20</f>
        <v>3.8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0.54900000000000004</v>
      </c>
      <c r="M64" s="230">
        <f>+F_Inputs!K30</f>
        <v>0.13100000000000001</v>
      </c>
      <c r="N64" s="230">
        <f>+F_Inputs!L30</f>
        <v>1.4370000000000001</v>
      </c>
      <c r="O64" s="230">
        <f>+F_Inputs!M30</f>
        <v>0.30599999999999999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</v>
      </c>
      <c r="M66" s="35">
        <f>+F_Inputs!K22</f>
        <v>0</v>
      </c>
      <c r="N66" s="35">
        <f>+F_Inputs!L22</f>
        <v>0</v>
      </c>
      <c r="O66" s="35">
        <f>+F_Inputs!M22</f>
        <v>0</v>
      </c>
      <c r="P66" s="35">
        <f>+F_Inputs!N22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0</v>
      </c>
      <c r="M68" s="35">
        <f>+F_Inputs!K24</f>
        <v>0</v>
      </c>
      <c r="N68" s="35">
        <f>+F_Inputs!L24</f>
        <v>0</v>
      </c>
      <c r="O68" s="35">
        <f>+F_Inputs!M24</f>
        <v>0</v>
      </c>
      <c r="P68" s="35">
        <f>+F_Inputs!N24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0</v>
      </c>
      <c r="M70" s="230">
        <f>+F_Inputs!K31</f>
        <v>0</v>
      </c>
      <c r="N70" s="230">
        <f>+F_Inputs!L31</f>
        <v>0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+F_Inputs!J28</f>
        <v>0.61556999999999995</v>
      </c>
      <c r="M125" s="179">
        <f>+F_Inputs!K28</f>
        <v>0.58209999999999995</v>
      </c>
      <c r="N125" s="179">
        <f>+F_Inputs!L28</f>
        <v>0.56411999999999995</v>
      </c>
      <c r="O125" s="179">
        <f>+F_Inputs!M28</f>
        <v>0.5968</v>
      </c>
      <c r="P125" s="179">
        <f>+F_Inputs!N28</f>
        <v>0.64058999999999999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+F_Inputs!J29</f>
        <v>0</v>
      </c>
      <c r="M126" s="179">
        <f>+F_Inputs!K29</f>
        <v>0</v>
      </c>
      <c r="N126" s="179">
        <f>+F_Inputs!L29</f>
        <v>0</v>
      </c>
      <c r="O126" s="179">
        <f>+F_Inputs!M29</f>
        <v>0</v>
      </c>
      <c r="P126" s="179">
        <f>+F_Inputs!N29</f>
        <v>0</v>
      </c>
      <c r="Q126" s="61" t="s">
        <v>145</v>
      </c>
    </row>
    <row r="127" spans="1:27"/>
    <row r="128" spans="1:27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</v>
      </c>
    </row>
    <row r="133" spans="1:24" ht="1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disablePrompts="1"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170" activePane="bottomRight" state="frozen"/>
      <selection pane="topRight"/>
      <selection pane="bottomLeft"/>
      <selection pane="bottomRight" activeCell="L148" sqref="L148:P148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91" customWidth="1"/>
    <col min="6" max="6" width="20.42578125" style="91" customWidth="1"/>
    <col min="7" max="7" width="14.5703125" style="91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4" customWidth="1"/>
    <col min="25" max="25" width="13.5703125" style="3" hidden="1" customWidth="1"/>
    <col min="26" max="38" width="9.140625" style="3" hidden="1" customWidth="1"/>
    <col min="39" max="39" width="10.140625" style="3" hidden="1" customWidth="1"/>
    <col min="40" max="16384" width="9.140625" style="3" hidden="1"/>
  </cols>
  <sheetData>
    <row r="1" spans="1:29" s="2" customFormat="1" ht="33.7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5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5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146.91817358345108</v>
      </c>
      <c r="M14" s="50">
        <f>Actual.Totex.Water/Indexation.Average</f>
        <v>146.25469477027482</v>
      </c>
      <c r="N14" s="50">
        <f>Actual.Totex.Water/Indexation.Average</f>
        <v>153.20961232532053</v>
      </c>
      <c r="O14" s="50">
        <f>Actual.Totex.Water/Indexation.Average</f>
        <v>158.2274958964741</v>
      </c>
      <c r="P14" s="50">
        <f>Actual.Totex.Water/Indexation.Average</f>
        <v>155.94477504615486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3.644189387125786</v>
      </c>
      <c r="M18" s="50">
        <f>SUM(INDEX(Actual.Exclusions.Water,,M6))/Indexation.Average</f>
        <v>3.2658214723733439</v>
      </c>
      <c r="N18" s="50">
        <f>SUM(INDEX(Actual.Exclusions.Water,,N6))/Indexation.Average</f>
        <v>4.8488504653066169</v>
      </c>
      <c r="O18" s="50">
        <f>SUM(INDEX(Actual.Exclusions.Water,,O6))/Indexation.Average</f>
        <v>3.8597969169581163</v>
      </c>
      <c r="P18" s="50">
        <f>SUM(INDEX(Actual.Exclusions.Water,,P6))/Indexation.Average</f>
        <v>3.5001125821608574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143.2739841963253</v>
      </c>
      <c r="M30" s="221">
        <f t="shared" ref="M30:P30" si="2">M14-M18+M22</f>
        <v>142.98887329790148</v>
      </c>
      <c r="N30" s="221">
        <f t="shared" si="2"/>
        <v>148.36076186001392</v>
      </c>
      <c r="O30" s="221">
        <f t="shared" si="2"/>
        <v>154.36769897951598</v>
      </c>
      <c r="P30" s="221">
        <f t="shared" si="2"/>
        <v>152.44466246399401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0</v>
      </c>
      <c r="P31" s="221">
        <f t="shared" si="3"/>
        <v>0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143.2739841963253</v>
      </c>
      <c r="M32" s="81">
        <f>SUM(M30:M31)</f>
        <v>142.98887329790148</v>
      </c>
      <c r="N32" s="81">
        <f t="shared" ref="N32:P32" si="4">SUM(N30:N31)</f>
        <v>148.36076186001392</v>
      </c>
      <c r="O32" s="81">
        <f t="shared" si="4"/>
        <v>154.36769897951598</v>
      </c>
      <c r="P32" s="81">
        <f t="shared" si="4"/>
        <v>152.44466246399401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5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5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5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0.49384450457009393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100.76943692873826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-0.38945472986757412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0.54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2.3000000000000007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5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0.49999999999999994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2.3000000000000007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5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0.9618800009719054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96.188000097190539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1.9059999514047303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1.9059999514047302E-2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53.600000000000009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0.53600000000000003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5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14.691821661146145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-0.57156785700998225</v>
      </c>
      <c r="M97" s="153">
        <f>FD.AddInc.Coeff.Water/100*Baseline.Totex.Water</f>
        <v>-0.60260510620895902</v>
      </c>
      <c r="N97" s="153">
        <f>FD.AddInc.Coeff.Water/100*Baseline.Totex.Water</f>
        <v>-0.63966951845928954</v>
      </c>
      <c r="O97" s="153">
        <f>FD.AddInc.Coeff.Water/100*Baseline.Totex.Water</f>
        <v>-0.61446260619095505</v>
      </c>
      <c r="P97" s="153">
        <f>FD.AddInc.Coeff.Water/100*Baseline.Totex.Water</f>
        <v>-0.57368839701377772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17.69381514602911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3.3688334289442667</v>
      </c>
      <c r="M105" s="153">
        <f>IF(SUM(Baseline.Totex.Water)=0,0,$G101*(Baseline.Totex.Water/SUM(Baseline.Totex.Water)))</f>
        <v>3.551767653396571</v>
      </c>
      <c r="N105" s="153">
        <f>IF(SUM(Baseline.Totex.Water)=0,0,$G101*(Baseline.Totex.Water/SUM(Baseline.Totex.Water)))</f>
        <v>3.7702261084718436</v>
      </c>
      <c r="O105" s="153">
        <f>IF(SUM(Baseline.Totex.Water)=0,0,$G101*(Baseline.Totex.Water/SUM(Baseline.Totex.Water)))</f>
        <v>3.6216560171894927</v>
      </c>
      <c r="P105" s="153">
        <f>IF(SUM(Baseline.Totex.Water)=0,0,$G101*(Baseline.Totex.Water/SUM(Baseline.Totex.Water)))</f>
        <v>3.3813319380269338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3.8807758549720841</v>
      </c>
      <c r="M109" s="153">
        <f>M105*(1+WACC)^Calcs!M7</f>
        <v>3.9493335438714436</v>
      </c>
      <c r="N109" s="153">
        <f>N105*(1+WACC)^Calcs!N7</f>
        <v>4.0465686013183957</v>
      </c>
      <c r="O109" s="153">
        <f>O105*(1+WACC)^Calcs!O7</f>
        <v>3.7520356338083145</v>
      </c>
      <c r="P109" s="153">
        <f>P105*(1+WACC)^Calcs!P7</f>
        <v>3.3813319380269338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19.010045571997175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5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5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147.89028531517897</v>
      </c>
      <c r="M136" s="153">
        <f>Baseline.Totex.Water*(FD.AllExp.Coeff.Water/100)</f>
        <v>155.92101619540554</v>
      </c>
      <c r="N136" s="153">
        <f>Baseline.Totex.Water*(FD.AllExp.Coeff.Water/100)</f>
        <v>165.5112449591708</v>
      </c>
      <c r="O136" s="153">
        <f>Baseline.Totex.Water*(FD.AllExp.Coeff.Water/100)</f>
        <v>158.98908420160114</v>
      </c>
      <c r="P136" s="153">
        <f>Baseline.Totex.Water*(FD.AllExp.Coeff.Water/100)</f>
        <v>148.43896429062752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148.012734470753</v>
      </c>
      <c r="M140" s="153">
        <f>Inputs!M46</f>
        <v>155.921016195406</v>
      </c>
      <c r="N140" s="153">
        <f>Inputs!N46</f>
        <v>165.51124495917099</v>
      </c>
      <c r="O140" s="153">
        <f>Inputs!O46</f>
        <v>158.989084201601</v>
      </c>
      <c r="P140" s="153">
        <f>Inputs!P46</f>
        <v>148.43896429062801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0.12244915557403147</v>
      </c>
      <c r="M144" s="153">
        <f t="shared" ref="M144:P144" si="5">M140-M136</f>
        <v>4.5474735088646412E-13</v>
      </c>
      <c r="N144" s="153">
        <f t="shared" si="5"/>
        <v>0</v>
      </c>
      <c r="O144" s="153">
        <f t="shared" si="5"/>
        <v>0</v>
      </c>
      <c r="P144" s="153">
        <f t="shared" si="5"/>
        <v>4.8316906031686813E-13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146.76105158726199</v>
      </c>
      <c r="M148" s="153">
        <f>Baseline.Totex.Water*(AllExp.Coeff.Water/100)</f>
        <v>154.730462874045</v>
      </c>
      <c r="N148" s="153">
        <f>Baseline.Totex.Water*(AllExp.Coeff.Water/100)</f>
        <v>164.24746431422099</v>
      </c>
      <c r="O148" s="153">
        <f>Baseline.Totex.Water*(AllExp.Coeff.Water/100)</f>
        <v>157.77510428487801</v>
      </c>
      <c r="P148" s="153">
        <f>Baseline.Totex.Water*(AllExp.Coeff.Water/100)</f>
        <v>147.30554105963699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146.88350074283602</v>
      </c>
      <c r="M152" s="153">
        <f t="shared" ref="M152:P152" si="7">M148+M144</f>
        <v>154.73046287404546</v>
      </c>
      <c r="N152" s="153">
        <f t="shared" si="7"/>
        <v>164.24746431422099</v>
      </c>
      <c r="O152" s="153">
        <f t="shared" si="7"/>
        <v>157.77510428487801</v>
      </c>
      <c r="P152" s="153">
        <f t="shared" si="7"/>
        <v>147.30554105963748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-1.1292337279169828</v>
      </c>
      <c r="M156" s="153">
        <f t="shared" si="9"/>
        <v>-1.1905533213605395</v>
      </c>
      <c r="N156" s="153">
        <f t="shared" si="9"/>
        <v>-1.2637806449498044</v>
      </c>
      <c r="O156" s="153">
        <f t="shared" si="9"/>
        <v>-1.2139799167231331</v>
      </c>
      <c r="P156" s="153">
        <f t="shared" si="9"/>
        <v>-1.1334232309905303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5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-3.4870673909366872</v>
      </c>
      <c r="M162" s="218">
        <f>(Actual.Totex.Water-SUM(Inputs!M60:M64))/Indexation.Average-M148</f>
        <v>-11.741589576143525</v>
      </c>
      <c r="N162" s="218">
        <f>(Actual.Totex.Water-SUM(Inputs!N60:N64))/Indexation.Average-N148</f>
        <v>-15.886702454207096</v>
      </c>
      <c r="O162" s="218">
        <f>(Actual.Totex.Water-SUM(Inputs!O60:O64))/Indexation.Average-O148</f>
        <v>-3.4074053053620332</v>
      </c>
      <c r="P162" s="218">
        <f>(Actual.Totex.Water-SUM(Inputs!P60:P64))/Indexation.Average-P148</f>
        <v>5.1391214043569846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0</v>
      </c>
      <c r="P163" s="218">
        <f>(Actual.Totex.Sewerage-SUM(Inputs!P66:P72))/Indexation.Average-P149</f>
        <v>0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-4.61630111885367</v>
      </c>
      <c r="M166" s="153">
        <f t="shared" ref="L166:P167" si="10">M162+M156</f>
        <v>-12.932142897504065</v>
      </c>
      <c r="N166" s="153">
        <f t="shared" si="10"/>
        <v>-17.150483099156901</v>
      </c>
      <c r="O166" s="153">
        <f t="shared" si="10"/>
        <v>-4.6213852220851663</v>
      </c>
      <c r="P166" s="153">
        <f t="shared" si="10"/>
        <v>4.0056981733664543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-5.3178141036620303</v>
      </c>
      <c r="M170" s="153">
        <f>M166*(1+WACC)^Calcs!M7</f>
        <v>-14.379697864079027</v>
      </c>
      <c r="N170" s="153">
        <f>N166*(1+WACC)^Calcs!N7</f>
        <v>-18.407544908392705</v>
      </c>
      <c r="O170" s="153">
        <f>O166*(1+WACC)^Calcs!O7</f>
        <v>-4.7877550900802328</v>
      </c>
      <c r="P170" s="153">
        <f>P166*(1+WACC)^Calcs!P7</f>
        <v>4.0056981733664543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-38.887113792847536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5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5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0.59882780208799369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5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-4.2766393101194176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5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-15.600428910730942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0</v>
      </c>
    </row>
    <row r="204" spans="1:24"/>
    <row r="205" spans="1:24" ht="13.5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5">
      <c r="V4" s="96"/>
    </row>
    <row r="5" spans="1:24" ht="12.75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5"/>
    <row r="8" spans="1:24" ht="12.75"/>
    <row r="9" spans="1:24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5">
      <c r="A11" s="72"/>
      <c r="D11" s="30" t="s">
        <v>41</v>
      </c>
      <c r="E11" s="91" t="s">
        <v>306</v>
      </c>
      <c r="F11" s="33" t="s">
        <v>28</v>
      </c>
      <c r="P11" s="88">
        <f>Calcs!P197</f>
        <v>-4.2766393101194176</v>
      </c>
      <c r="X11" s="74"/>
    </row>
    <row r="12" spans="1:24" s="3" customFormat="1" ht="12.75">
      <c r="A12" s="72"/>
      <c r="D12" s="30" t="s">
        <v>41</v>
      </c>
      <c r="E12" s="91" t="s">
        <v>307</v>
      </c>
      <c r="F12" s="33" t="s">
        <v>28</v>
      </c>
      <c r="P12" s="88">
        <f>Calcs!P198</f>
        <v>0</v>
      </c>
      <c r="X12" s="74"/>
    </row>
    <row r="13" spans="1:24" s="3" customFormat="1" ht="12.75">
      <c r="E13" s="91"/>
      <c r="F13" s="33"/>
      <c r="P13" s="153"/>
      <c r="X13" s="74"/>
    </row>
    <row r="14" spans="1:24" s="3" customFormat="1" ht="12.75">
      <c r="A14" s="72"/>
      <c r="D14" s="30" t="s">
        <v>41</v>
      </c>
      <c r="E14" s="78" t="s">
        <v>316</v>
      </c>
      <c r="F14" s="33" t="s">
        <v>28</v>
      </c>
      <c r="P14" s="156">
        <f>SUM(P11:P12)</f>
        <v>-4.2766393101194176</v>
      </c>
      <c r="X14" s="74"/>
    </row>
    <row r="15" spans="1:24" s="3" customFormat="1" ht="12.75">
      <c r="E15" s="91"/>
      <c r="F15" s="91"/>
      <c r="G15" s="91"/>
      <c r="X15" s="74"/>
    </row>
    <row r="16" spans="1:24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5">
      <c r="A18" s="72"/>
      <c r="D18" s="30" t="s">
        <v>41</v>
      </c>
      <c r="E18" s="91" t="s">
        <v>309</v>
      </c>
      <c r="F18" s="33" t="s">
        <v>28</v>
      </c>
      <c r="P18" s="88">
        <f>Calcs!P202</f>
        <v>-15.600428910730942</v>
      </c>
      <c r="X18" s="74"/>
    </row>
    <row r="19" spans="1:24" s="3" customFormat="1" ht="12.75">
      <c r="A19" s="72"/>
      <c r="D19" s="30" t="s">
        <v>41</v>
      </c>
      <c r="E19" s="91" t="s">
        <v>310</v>
      </c>
      <c r="F19" s="33" t="s">
        <v>28</v>
      </c>
      <c r="P19" s="88">
        <f>Calcs!P203</f>
        <v>0</v>
      </c>
      <c r="X19" s="74"/>
    </row>
    <row r="20" spans="1:24" customFormat="1" ht="15">
      <c r="G20" s="7"/>
    </row>
    <row r="21" spans="1:24" s="3" customFormat="1" ht="12.75">
      <c r="A21" s="72"/>
      <c r="D21" s="30" t="s">
        <v>41</v>
      </c>
      <c r="E21" s="78" t="s">
        <v>318</v>
      </c>
      <c r="F21" s="33" t="s">
        <v>28</v>
      </c>
      <c r="P21" s="156">
        <f>SUM(P18:P19)</f>
        <v>-15.600428910730942</v>
      </c>
      <c r="X21" s="74"/>
    </row>
    <row r="22" spans="1:24" ht="13.5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-15.600428910730942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workbookViewId="0">
      <pane xSplit="3" ySplit="2" topLeftCell="E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3.85546875" style="262" customWidth="1"/>
    <col min="2" max="2" width="20.5703125" style="262" customWidth="1"/>
    <col min="3" max="3" width="22.85546875" style="262" customWidth="1"/>
    <col min="4" max="4" width="3.28515625" style="262" customWidth="1"/>
    <col min="5" max="5" width="15.28515625" style="262" customWidth="1"/>
    <col min="6" max="6" width="7.42578125" style="262" customWidth="1"/>
    <col min="7" max="7" width="14.140625" style="262" customWidth="1"/>
    <col min="8" max="16384" width="8.8554687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-4.2766393101194176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0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-4.2766393101194176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-15.600428910730942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0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-15.600428910730942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 activeCell="O11" sqref="O11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34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72" customFormat="1" ht="33.7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5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5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5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5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286.349540966696</v>
      </c>
      <c r="Q11" s="128">
        <f>F_Inputs!O34</f>
        <v>294.596887532756</v>
      </c>
      <c r="R11" s="128"/>
      <c r="S11" s="128"/>
      <c r="T11" s="128"/>
      <c r="U11" s="128"/>
      <c r="V11" s="125"/>
    </row>
    <row r="12" spans="1:24" s="72" customFormat="1" ht="12.75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287.02670595796297</v>
      </c>
      <c r="Q12" s="128">
        <f>F_Inputs!O35</f>
        <v>295.29727451797498</v>
      </c>
      <c r="R12" s="128"/>
      <c r="S12" s="128"/>
      <c r="T12" s="128"/>
      <c r="U12" s="128"/>
      <c r="V12" s="125"/>
    </row>
    <row r="13" spans="1:24" s="72" customFormat="1" ht="12.75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281.5</v>
      </c>
      <c r="P13" s="128">
        <f>F_Inputs!N36</f>
        <v>287.70547232223697</v>
      </c>
      <c r="Q13" s="128">
        <f>F_Inputs!O36</f>
        <v>295.99932663256197</v>
      </c>
      <c r="R13" s="128"/>
      <c r="S13" s="128"/>
      <c r="T13" s="128"/>
      <c r="U13" s="128"/>
      <c r="V13" s="125"/>
    </row>
    <row r="14" spans="1:24" s="72" customFormat="1" ht="12.75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281.7</v>
      </c>
      <c r="P14" s="128">
        <f>F_Inputs!N37</f>
        <v>288.38584384647601</v>
      </c>
      <c r="Q14" s="128">
        <f>F_Inputs!O37</f>
        <v>296.70304783526399</v>
      </c>
      <c r="R14" s="128"/>
      <c r="S14" s="128"/>
      <c r="T14" s="128"/>
      <c r="U14" s="128"/>
      <c r="V14" s="125"/>
    </row>
    <row r="15" spans="1:24" s="72" customFormat="1" ht="12.75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284.2</v>
      </c>
      <c r="P15" s="128">
        <f>F_Inputs!N38</f>
        <v>289.06782432659298</v>
      </c>
      <c r="Q15" s="128">
        <f>F_Inputs!O38</f>
        <v>297.40844209424301</v>
      </c>
      <c r="R15" s="128"/>
      <c r="S15" s="128"/>
      <c r="T15" s="128"/>
      <c r="U15" s="128"/>
      <c r="V15" s="125"/>
    </row>
    <row r="16" spans="1:24" s="72" customFormat="1" ht="12.75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284.10000000000002</v>
      </c>
      <c r="P16" s="128">
        <f>F_Inputs!N39</f>
        <v>289.75141756748002</v>
      </c>
      <c r="Q16" s="128">
        <f>F_Inputs!O39</f>
        <v>298.11551338709199</v>
      </c>
      <c r="R16" s="128"/>
      <c r="S16" s="128"/>
      <c r="T16" s="128"/>
      <c r="U16" s="128"/>
      <c r="V16" s="125"/>
    </row>
    <row r="17" spans="2:22" s="72" customFormat="1" ht="12.75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284.5</v>
      </c>
      <c r="P17" s="128">
        <f>F_Inputs!N40</f>
        <v>290.43662738302299</v>
      </c>
      <c r="Q17" s="128">
        <f>F_Inputs!O40</f>
        <v>298.82426570086199</v>
      </c>
      <c r="R17" s="128"/>
      <c r="S17" s="128"/>
      <c r="T17" s="128"/>
      <c r="U17" s="128"/>
      <c r="V17" s="125"/>
    </row>
    <row r="18" spans="2:22" s="72" customFormat="1" ht="12.75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284.60000000000002</v>
      </c>
      <c r="P18" s="128">
        <f>F_Inputs!N41</f>
        <v>291.123457596131</v>
      </c>
      <c r="Q18" s="128">
        <f>F_Inputs!O41</f>
        <v>299.53470303208201</v>
      </c>
      <c r="R18" s="128"/>
      <c r="S18" s="128"/>
      <c r="T18" s="128"/>
      <c r="U18" s="128"/>
      <c r="V18" s="125"/>
    </row>
    <row r="19" spans="2:22" s="72" customFormat="1" ht="12.75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285.60000000000002</v>
      </c>
      <c r="P19" s="128">
        <f>F_Inputs!N42</f>
        <v>291.81191203875102</v>
      </c>
      <c r="Q19" s="128">
        <f>F_Inputs!O42</f>
        <v>300.24682938678302</v>
      </c>
      <c r="R19" s="128"/>
      <c r="S19" s="128"/>
      <c r="T19" s="128"/>
      <c r="U19" s="128"/>
      <c r="V19" s="125"/>
    </row>
    <row r="20" spans="2:22" s="72" customFormat="1" ht="12.75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283</v>
      </c>
      <c r="P20" s="128">
        <f>F_Inputs!N43</f>
        <v>292.505677906529</v>
      </c>
      <c r="Q20" s="128">
        <f>F_Inputs!O43</f>
        <v>301.00425098088903</v>
      </c>
      <c r="R20" s="128"/>
      <c r="S20" s="128"/>
      <c r="T20" s="128"/>
      <c r="U20" s="128"/>
      <c r="V20" s="125"/>
    </row>
    <row r="21" spans="2:22" s="72" customFormat="1" ht="12.75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285</v>
      </c>
      <c r="P21" s="128">
        <f>F_Inputs!N44</f>
        <v>293.20109316235198</v>
      </c>
      <c r="Q21" s="128">
        <f>F_Inputs!O44</f>
        <v>301.763583294493</v>
      </c>
      <c r="R21" s="128"/>
      <c r="S21" s="128"/>
      <c r="T21" s="128"/>
      <c r="U21" s="128"/>
      <c r="V21" s="125"/>
    </row>
    <row r="22" spans="2:22" s="72" customFormat="1" ht="12.75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285.67397357041199</v>
      </c>
      <c r="P22" s="128">
        <f>F_Inputs!N45</f>
        <v>293.89816172754598</v>
      </c>
      <c r="Q22" s="128">
        <f>F_Inputs!O45</f>
        <v>302.52483114769598</v>
      </c>
      <c r="R22" s="128"/>
      <c r="S22" s="128"/>
      <c r="T22" s="128"/>
      <c r="U22" s="128"/>
      <c r="V22" s="125"/>
    </row>
    <row r="23" spans="2:22" s="72" customFormat="1" ht="12.75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5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5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5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286.349540966696</v>
      </c>
      <c r="Q29" s="133">
        <f t="shared" si="2"/>
        <v>294.596887532756</v>
      </c>
      <c r="R29" s="133">
        <f t="shared" si="2"/>
        <v>294.596887532756</v>
      </c>
      <c r="S29" s="133">
        <f t="shared" si="2"/>
        <v>294.596887532756</v>
      </c>
      <c r="T29" s="133">
        <f t="shared" si="2"/>
        <v>294.596887532756</v>
      </c>
      <c r="U29" s="133">
        <f t="shared" si="2"/>
        <v>294.596887532756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287.02670595796297</v>
      </c>
      <c r="Q30" s="133">
        <f t="shared" si="3"/>
        <v>295.29727451797498</v>
      </c>
      <c r="R30" s="133">
        <f t="shared" si="3"/>
        <v>295.29727451797498</v>
      </c>
      <c r="S30" s="133">
        <f t="shared" si="3"/>
        <v>295.29727451797498</v>
      </c>
      <c r="T30" s="133">
        <f t="shared" si="3"/>
        <v>295.29727451797498</v>
      </c>
      <c r="U30" s="133">
        <f t="shared" si="3"/>
        <v>295.29727451797498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287.70547232223697</v>
      </c>
      <c r="Q31" s="133">
        <f t="shared" si="3"/>
        <v>295.99932663256197</v>
      </c>
      <c r="R31" s="133">
        <f t="shared" si="3"/>
        <v>295.99932663256197</v>
      </c>
      <c r="S31" s="133">
        <f t="shared" si="3"/>
        <v>295.99932663256197</v>
      </c>
      <c r="T31" s="133">
        <f t="shared" si="3"/>
        <v>295.99932663256197</v>
      </c>
      <c r="U31" s="133">
        <f t="shared" si="3"/>
        <v>295.99932663256197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288.38584384647601</v>
      </c>
      <c r="Q32" s="133">
        <f t="shared" si="3"/>
        <v>296.70304783526399</v>
      </c>
      <c r="R32" s="133">
        <f t="shared" si="3"/>
        <v>296.70304783526399</v>
      </c>
      <c r="S32" s="133">
        <f t="shared" si="3"/>
        <v>296.70304783526399</v>
      </c>
      <c r="T32" s="133">
        <f t="shared" si="3"/>
        <v>296.70304783526399</v>
      </c>
      <c r="U32" s="133">
        <f t="shared" si="3"/>
        <v>296.70304783526399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289.06782432659298</v>
      </c>
      <c r="Q33" s="133">
        <f t="shared" si="3"/>
        <v>297.40844209424301</v>
      </c>
      <c r="R33" s="133">
        <f t="shared" si="3"/>
        <v>297.40844209424301</v>
      </c>
      <c r="S33" s="133">
        <f t="shared" si="3"/>
        <v>297.40844209424301</v>
      </c>
      <c r="T33" s="133">
        <f t="shared" si="3"/>
        <v>297.40844209424301</v>
      </c>
      <c r="U33" s="133">
        <f t="shared" si="3"/>
        <v>297.40844209424301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289.75141756748002</v>
      </c>
      <c r="Q34" s="133">
        <f t="shared" si="3"/>
        <v>298.11551338709199</v>
      </c>
      <c r="R34" s="133">
        <f t="shared" si="3"/>
        <v>298.11551338709199</v>
      </c>
      <c r="S34" s="133">
        <f t="shared" si="3"/>
        <v>298.11551338709199</v>
      </c>
      <c r="T34" s="133">
        <f t="shared" si="3"/>
        <v>298.11551338709199</v>
      </c>
      <c r="U34" s="133">
        <f t="shared" si="3"/>
        <v>298.11551338709199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290.43662738302299</v>
      </c>
      <c r="Q35" s="133">
        <f t="shared" si="3"/>
        <v>298.82426570086199</v>
      </c>
      <c r="R35" s="133">
        <f t="shared" si="3"/>
        <v>298.82426570086199</v>
      </c>
      <c r="S35" s="133">
        <f t="shared" si="3"/>
        <v>298.82426570086199</v>
      </c>
      <c r="T35" s="133">
        <f t="shared" si="3"/>
        <v>298.82426570086199</v>
      </c>
      <c r="U35" s="133">
        <f t="shared" si="3"/>
        <v>298.82426570086199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291.123457596131</v>
      </c>
      <c r="Q36" s="133">
        <f t="shared" si="3"/>
        <v>299.53470303208201</v>
      </c>
      <c r="R36" s="133">
        <f t="shared" si="3"/>
        <v>299.53470303208201</v>
      </c>
      <c r="S36" s="133">
        <f t="shared" si="3"/>
        <v>299.53470303208201</v>
      </c>
      <c r="T36" s="133">
        <f t="shared" si="3"/>
        <v>299.53470303208201</v>
      </c>
      <c r="U36" s="133">
        <f t="shared" si="3"/>
        <v>299.53470303208201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285.60000000000002</v>
      </c>
      <c r="P37" s="133">
        <f t="shared" si="3"/>
        <v>291.81191203875102</v>
      </c>
      <c r="Q37" s="133">
        <f t="shared" si="3"/>
        <v>300.24682938678302</v>
      </c>
      <c r="R37" s="133">
        <f t="shared" si="3"/>
        <v>300.24682938678302</v>
      </c>
      <c r="S37" s="133">
        <f t="shared" si="3"/>
        <v>300.24682938678302</v>
      </c>
      <c r="T37" s="133">
        <f t="shared" si="3"/>
        <v>300.24682938678302</v>
      </c>
      <c r="U37" s="133">
        <f t="shared" si="3"/>
        <v>300.24682938678302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</v>
      </c>
      <c r="P38" s="133">
        <f t="shared" si="3"/>
        <v>292.505677906529</v>
      </c>
      <c r="Q38" s="133">
        <f t="shared" si="3"/>
        <v>301.00425098088903</v>
      </c>
      <c r="R38" s="133">
        <f t="shared" si="3"/>
        <v>301.00425098088903</v>
      </c>
      <c r="S38" s="133">
        <f t="shared" si="3"/>
        <v>301.00425098088903</v>
      </c>
      <c r="T38" s="133">
        <f t="shared" si="3"/>
        <v>301.00425098088903</v>
      </c>
      <c r="U38" s="133">
        <f t="shared" si="3"/>
        <v>301.00425098088903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285</v>
      </c>
      <c r="P39" s="133">
        <f t="shared" si="3"/>
        <v>293.20109316235198</v>
      </c>
      <c r="Q39" s="133">
        <f t="shared" si="3"/>
        <v>301.763583294493</v>
      </c>
      <c r="R39" s="133">
        <f t="shared" si="3"/>
        <v>301.763583294493</v>
      </c>
      <c r="S39" s="133">
        <f t="shared" si="3"/>
        <v>301.763583294493</v>
      </c>
      <c r="T39" s="133">
        <f t="shared" si="3"/>
        <v>301.763583294493</v>
      </c>
      <c r="U39" s="133">
        <f t="shared" si="3"/>
        <v>301.763583294493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285.67397357041199</v>
      </c>
      <c r="P40" s="133">
        <f t="shared" si="3"/>
        <v>293.89816172754598</v>
      </c>
      <c r="Q40" s="133">
        <f t="shared" si="3"/>
        <v>302.52483114769598</v>
      </c>
      <c r="R40" s="133">
        <f t="shared" si="3"/>
        <v>302.52483114769598</v>
      </c>
      <c r="S40" s="133">
        <f t="shared" si="3"/>
        <v>302.52483114769598</v>
      </c>
      <c r="T40" s="133">
        <f t="shared" si="3"/>
        <v>302.52483114769598</v>
      </c>
      <c r="U40" s="133">
        <f t="shared" si="3"/>
        <v>302.52483114769598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283.35616446420096</v>
      </c>
      <c r="P41" s="129">
        <f t="shared" si="4"/>
        <v>290.10531123348142</v>
      </c>
      <c r="Q41" s="129">
        <f t="shared" si="4"/>
        <v>298.50157962855809</v>
      </c>
      <c r="R41" s="129">
        <f t="shared" si="4"/>
        <v>298.50157962855809</v>
      </c>
      <c r="S41" s="129">
        <f t="shared" si="4"/>
        <v>298.50157962855809</v>
      </c>
      <c r="T41" s="129">
        <f t="shared" si="4"/>
        <v>298.50157962855809</v>
      </c>
      <c r="U41" s="129">
        <f t="shared" si="4"/>
        <v>298.50157962855809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1.220643428076021</v>
      </c>
      <c r="R45" s="185">
        <f t="shared" si="5"/>
        <v>1.2559107045370315</v>
      </c>
      <c r="S45" s="185">
        <f t="shared" si="5"/>
        <v>1.2559107045370315</v>
      </c>
      <c r="T45" s="185">
        <f t="shared" si="5"/>
        <v>1.2559107045370315</v>
      </c>
      <c r="U45" s="185">
        <f t="shared" si="5"/>
        <v>1.2559107045370315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1.1580920178367262</v>
      </c>
      <c r="P49" s="185">
        <f t="shared" si="6"/>
        <v>1.1856761468620882</v>
      </c>
      <c r="Q49" s="185">
        <f t="shared" si="6"/>
        <v>1.2199921513377261</v>
      </c>
      <c r="R49" s="185">
        <f t="shared" si="6"/>
        <v>1.2199921513377261</v>
      </c>
      <c r="S49" s="185">
        <f t="shared" si="6"/>
        <v>1.2199921513377261</v>
      </c>
      <c r="T49" s="185">
        <f t="shared" si="6"/>
        <v>1.2199921513377261</v>
      </c>
      <c r="U49" s="185">
        <f t="shared" si="6"/>
        <v>1.2199921513377261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3.0729629140141101E-2</v>
      </c>
      <c r="P51" s="139">
        <f t="shared" si="7"/>
        <v>2.3818598695540816E-2</v>
      </c>
      <c r="Q51" s="139">
        <f t="shared" si="7"/>
        <v>2.8942139526426214E-2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5">
      <c r="V4" s="96"/>
    </row>
    <row r="5" spans="1:22" ht="12.75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5"/>
    <row r="8" spans="1:22" ht="13.5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5"/>
    <row r="11" spans="1:22" ht="12.7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2019-01-20T13:31:35Z</dcterms:created>
  <dcterms:modified xsi:type="dcterms:W3CDTF">2019-08-07T10:49:38Z</dcterms:modified>
  <cp:category/>
  <cp:contentStatus/>
</cp:coreProperties>
</file>